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9320" windowHeight="7845"/>
  </bookViews>
  <sheets>
    <sheet name="Осн.фин.экон.показ. " sheetId="1" r:id="rId1"/>
  </sheets>
  <definedNames>
    <definedName name="_xlnm.Print_Area" localSheetId="0">'Осн.фин.экон.показ. '!$B$1:$I$69</definedName>
  </definedNames>
  <calcPr calcId="125725"/>
</workbook>
</file>

<file path=xl/calcChain.xml><?xml version="1.0" encoding="utf-8"?>
<calcChain xmlns="http://schemas.openxmlformats.org/spreadsheetml/2006/main">
  <c r="H18" i="1"/>
  <c r="H33"/>
  <c r="H63"/>
  <c r="E38" l="1"/>
  <c r="F38"/>
  <c r="G38"/>
  <c r="E39"/>
  <c r="F39"/>
  <c r="G39"/>
  <c r="E40"/>
  <c r="F40"/>
  <c r="G40"/>
  <c r="E41"/>
  <c r="F41"/>
  <c r="G41"/>
  <c r="D44"/>
  <c r="D41"/>
  <c r="D40"/>
  <c r="D39"/>
  <c r="D38"/>
  <c r="G60"/>
  <c r="F60"/>
  <c r="E60"/>
  <c r="D60"/>
  <c r="G59"/>
  <c r="F59"/>
  <c r="E59"/>
  <c r="D59"/>
  <c r="G58"/>
  <c r="F58"/>
  <c r="E58"/>
  <c r="D58"/>
  <c r="G57"/>
  <c r="F57"/>
  <c r="E57"/>
  <c r="D57"/>
  <c r="G56"/>
  <c r="F56"/>
  <c r="E56"/>
  <c r="D56"/>
  <c r="G55"/>
  <c r="F55"/>
  <c r="E55"/>
  <c r="D55"/>
  <c r="G53"/>
  <c r="F53"/>
  <c r="E53"/>
  <c r="D53"/>
  <c r="G52"/>
  <c r="F52"/>
  <c r="E52"/>
  <c r="D52"/>
  <c r="G51"/>
  <c r="F51"/>
  <c r="E51"/>
  <c r="D51"/>
  <c r="G50"/>
  <c r="F50"/>
  <c r="E50"/>
  <c r="D50"/>
  <c r="G48"/>
  <c r="F48"/>
  <c r="E48"/>
  <c r="D48"/>
  <c r="G47"/>
  <c r="G46" s="1"/>
  <c r="F47"/>
  <c r="F46" s="1"/>
  <c r="E47"/>
  <c r="E46" s="1"/>
  <c r="D47"/>
  <c r="G44"/>
  <c r="F44"/>
  <c r="E44"/>
  <c r="G43"/>
  <c r="F43"/>
  <c r="E43"/>
  <c r="D43"/>
  <c r="D37"/>
  <c r="G28"/>
  <c r="F28"/>
  <c r="E28"/>
  <c r="D28"/>
  <c r="G26"/>
  <c r="F26"/>
  <c r="E26"/>
  <c r="D26"/>
  <c r="G23"/>
  <c r="F23"/>
  <c r="E23"/>
  <c r="D23"/>
  <c r="G21"/>
  <c r="G32" s="1"/>
  <c r="F21"/>
  <c r="F32" s="1"/>
  <c r="E21"/>
  <c r="E32" s="1"/>
  <c r="D21"/>
  <c r="D32" s="1"/>
  <c r="G20"/>
  <c r="G31" s="1"/>
  <c r="F20"/>
  <c r="F31" s="1"/>
  <c r="E20"/>
  <c r="E31" s="1"/>
  <c r="D20"/>
  <c r="D31" s="1"/>
  <c r="G16"/>
  <c r="F16"/>
  <c r="E16"/>
  <c r="G15"/>
  <c r="F15"/>
  <c r="E15"/>
  <c r="D16"/>
  <c r="D15"/>
  <c r="F14"/>
  <c r="G14"/>
  <c r="E14"/>
  <c r="D14"/>
  <c r="G11"/>
  <c r="F11"/>
  <c r="E11"/>
  <c r="D11"/>
  <c r="G42"/>
  <c r="F42"/>
  <c r="E42"/>
  <c r="G18"/>
  <c r="G30" s="1"/>
  <c r="F18"/>
  <c r="F30" s="1"/>
  <c r="E18"/>
  <c r="E30" s="1"/>
  <c r="D46"/>
  <c r="D42"/>
  <c r="D18"/>
  <c r="D30" l="1"/>
  <c r="D35"/>
  <c r="D33" s="1"/>
  <c r="G37"/>
  <c r="G35" s="1"/>
  <c r="G62" l="1"/>
  <c r="G63" s="1"/>
  <c r="G33"/>
  <c r="D62"/>
  <c r="D63" s="1"/>
  <c r="F37"/>
  <c r="F35" s="1"/>
  <c r="E37"/>
  <c r="E35" s="1"/>
  <c r="E62" l="1"/>
  <c r="E63" s="1"/>
  <c r="E33"/>
  <c r="F62"/>
  <c r="F63" s="1"/>
  <c r="F33"/>
</calcChain>
</file>

<file path=xl/sharedStrings.xml><?xml version="1.0" encoding="utf-8"?>
<sst xmlns="http://schemas.openxmlformats.org/spreadsheetml/2006/main" count="77" uniqueCount="73">
  <si>
    <t>Приложение № 2</t>
  </si>
  <si>
    <t>Фаргона вилояти "Дори-Дармон"  акциядорлик жамиятининг</t>
  </si>
  <si>
    <t xml:space="preserve"> 2019 йил бизнес режасидаги иктисодий курсаткичлар,</t>
  </si>
  <si>
    <t>даромад ва харажатлар структураси</t>
  </si>
  <si>
    <t>Иктисодий курсаткичлар</t>
  </si>
  <si>
    <t>2019 йил</t>
  </si>
  <si>
    <t>Бизнес план</t>
  </si>
  <si>
    <t>I</t>
  </si>
  <si>
    <t>Товар айланмаси</t>
  </si>
  <si>
    <t>шу жумладан:улгуржи</t>
  </si>
  <si>
    <t xml:space="preserve">                      чакана</t>
  </si>
  <si>
    <t>НДС 20%</t>
  </si>
  <si>
    <t>в т.ч. НДС к оплате</t>
  </si>
  <si>
    <t>Всего товароборот</t>
  </si>
  <si>
    <t>II</t>
  </si>
  <si>
    <t>Ялпи даромад шу жумладан:</t>
  </si>
  <si>
    <t>улгуржи савдо устама</t>
  </si>
  <si>
    <t>чакана савдо устама</t>
  </si>
  <si>
    <t>таксолоборм</t>
  </si>
  <si>
    <t>-</t>
  </si>
  <si>
    <t xml:space="preserve">савдо чегирмалари в том числе: </t>
  </si>
  <si>
    <t>товар чегирмалари</t>
  </si>
  <si>
    <t>валютная</t>
  </si>
  <si>
    <t>сумовая</t>
  </si>
  <si>
    <t>финанс.скидка (Кредит НОТ)</t>
  </si>
  <si>
    <t>бошка даромадлар</t>
  </si>
  <si>
    <t>III</t>
  </si>
  <si>
    <t>Даромадлик даражаси %</t>
  </si>
  <si>
    <t>IY</t>
  </si>
  <si>
    <t>Уртача улгуржи савдо устамаси%</t>
  </si>
  <si>
    <t>Y</t>
  </si>
  <si>
    <t>Уртача чакана савдо устамаси%</t>
  </si>
  <si>
    <t>Уртача харажат %</t>
  </si>
  <si>
    <t>YI</t>
  </si>
  <si>
    <t>Харажатлар</t>
  </si>
  <si>
    <t>шу жумладан:</t>
  </si>
  <si>
    <t>Соликлар</t>
  </si>
  <si>
    <t>Фойдага солик</t>
  </si>
  <si>
    <t>Мулк солик</t>
  </si>
  <si>
    <t>Ер солик</t>
  </si>
  <si>
    <t>Сув солик</t>
  </si>
  <si>
    <t>Молиявий фаолият буйича хараж.</t>
  </si>
  <si>
    <t>Курс фарки</t>
  </si>
  <si>
    <t>Расходы в виде %</t>
  </si>
  <si>
    <t>Муомула харажатлари</t>
  </si>
  <si>
    <t>Зарплата</t>
  </si>
  <si>
    <t>Детское пособие</t>
  </si>
  <si>
    <t>Узбекэнерго</t>
  </si>
  <si>
    <t>Узгазсоотиш</t>
  </si>
  <si>
    <t>Услуги банка</t>
  </si>
  <si>
    <t>Услуги банка по терминалу</t>
  </si>
  <si>
    <t>Услуги банка по конвертации</t>
  </si>
  <si>
    <t>Амортизация</t>
  </si>
  <si>
    <t>Бензин</t>
  </si>
  <si>
    <t>Ремонт зданий</t>
  </si>
  <si>
    <t>Канц товары</t>
  </si>
  <si>
    <t>Затраты на ИКТ</t>
  </si>
  <si>
    <t>Прочие расходы</t>
  </si>
  <si>
    <t>YII</t>
  </si>
  <si>
    <t>Соф фойда</t>
  </si>
  <si>
    <t>YIII</t>
  </si>
  <si>
    <t>Самарадорлик даражаси %</t>
  </si>
  <si>
    <t>Рахбар</t>
  </si>
  <si>
    <t>Бош хисобчи</t>
  </si>
  <si>
    <t>Бош иктисодчи</t>
  </si>
  <si>
    <t>I квартал</t>
  </si>
  <si>
    <t>II квартал</t>
  </si>
  <si>
    <t>III квартал</t>
  </si>
  <si>
    <t>IV квартал</t>
  </si>
  <si>
    <t>ЕСН 12%</t>
  </si>
  <si>
    <t>Фаргона Дори-Дармон АЖ</t>
  </si>
  <si>
    <t xml:space="preserve">Кузатув кенгаши томонидан тасдикланди </t>
  </si>
  <si>
    <t xml:space="preserve"> И. Комилов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</si>
</sst>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6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0" fillId="0" borderId="0" xfId="0" applyFill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0" fillId="0" borderId="0" xfId="0" applyNumberFormat="1" applyFill="1"/>
    <xf numFmtId="0" fontId="2" fillId="0" borderId="1" xfId="0" applyFont="1" applyFill="1" applyBorder="1"/>
    <xf numFmtId="3" fontId="5" fillId="0" borderId="0" xfId="0" applyNumberFormat="1" applyFont="1" applyFill="1"/>
    <xf numFmtId="0" fontId="4" fillId="0" borderId="0" xfId="0" applyFont="1" applyFill="1"/>
    <xf numFmtId="0" fontId="1" fillId="0" borderId="0" xfId="0" applyFont="1" applyFill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6">
    <cellStyle name="Обычный" xfId="0" builtinId="0"/>
    <cellStyle name="Обычный 2" xfId="1"/>
    <cellStyle name="Обычный 2 3_Иловалар" xfId="2"/>
    <cellStyle name="Обычный 2_Прогноз Баланс и фин результат за 2014г для БП" xfId="3"/>
    <cellStyle name="Финансовый 2" xfId="4"/>
    <cellStyle name="Финансовый 4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71"/>
  <sheetViews>
    <sheetView tabSelected="1" zoomScaleSheetLayoutView="100" workbookViewId="0">
      <selection activeCell="B4" sqref="B4:I4"/>
    </sheetView>
  </sheetViews>
  <sheetFormatPr defaultRowHeight="15"/>
  <cols>
    <col min="1" max="1" width="5.85546875" style="3" customWidth="1"/>
    <col min="2" max="2" width="4.5703125" style="18" customWidth="1"/>
    <col min="3" max="3" width="30.7109375" style="3" customWidth="1"/>
    <col min="4" max="4" width="13.28515625" style="3" customWidth="1"/>
    <col min="5" max="5" width="14" style="3" customWidth="1"/>
    <col min="6" max="6" width="13.85546875" style="3" customWidth="1"/>
    <col min="7" max="7" width="13.5703125" style="3" customWidth="1"/>
    <col min="8" max="8" width="15.28515625" style="3" customWidth="1"/>
    <col min="9" max="9" width="12.140625" style="12" customWidth="1"/>
    <col min="10" max="10" width="12" style="3" customWidth="1"/>
    <col min="11" max="12" width="10.42578125" style="3" bestFit="1" customWidth="1"/>
    <col min="13" max="13" width="9.140625" style="3"/>
    <col min="14" max="14" width="10.42578125" style="3" bestFit="1" customWidth="1"/>
    <col min="15" max="16384" width="9.140625" style="3"/>
  </cols>
  <sheetData>
    <row r="1" spans="2:10" ht="17.25" customHeight="1">
      <c r="B1" s="16"/>
      <c r="C1" s="1" t="s">
        <v>0</v>
      </c>
      <c r="D1" s="1"/>
      <c r="E1" s="1"/>
      <c r="F1" s="1"/>
      <c r="G1" s="1" t="s">
        <v>70</v>
      </c>
      <c r="H1" s="1"/>
      <c r="I1" s="2"/>
    </row>
    <row r="2" spans="2:10" ht="15.75" customHeight="1">
      <c r="B2" s="16"/>
      <c r="C2" s="1"/>
      <c r="D2" s="1"/>
      <c r="E2" s="1"/>
      <c r="F2" s="1" t="s">
        <v>71</v>
      </c>
      <c r="G2" s="1"/>
      <c r="H2" s="1"/>
      <c r="I2" s="2"/>
    </row>
    <row r="3" spans="2:10" ht="17.25" customHeight="1">
      <c r="B3" s="16"/>
      <c r="C3" s="1"/>
      <c r="D3" s="1"/>
      <c r="E3" s="1"/>
      <c r="F3" s="1"/>
      <c r="G3" s="1" t="s">
        <v>72</v>
      </c>
      <c r="H3" s="1"/>
      <c r="I3" s="2"/>
    </row>
    <row r="4" spans="2:10" ht="16.5" customHeight="1">
      <c r="B4" s="19" t="s">
        <v>1</v>
      </c>
      <c r="C4" s="19"/>
      <c r="D4" s="19"/>
      <c r="E4" s="19"/>
      <c r="F4" s="19"/>
      <c r="G4" s="19"/>
      <c r="H4" s="19"/>
      <c r="I4" s="19"/>
    </row>
    <row r="5" spans="2:10" ht="13.7" customHeight="1">
      <c r="B5" s="19" t="s">
        <v>2</v>
      </c>
      <c r="C5" s="19"/>
      <c r="D5" s="19"/>
      <c r="E5" s="19"/>
      <c r="F5" s="19"/>
      <c r="G5" s="19"/>
      <c r="H5" s="19"/>
      <c r="I5" s="19"/>
    </row>
    <row r="6" spans="2:10" ht="12.75" customHeight="1">
      <c r="B6" s="20" t="s">
        <v>3</v>
      </c>
      <c r="C6" s="20"/>
      <c r="D6" s="20"/>
      <c r="E6" s="20"/>
      <c r="F6" s="20"/>
      <c r="G6" s="20"/>
      <c r="H6" s="20"/>
      <c r="I6" s="20"/>
    </row>
    <row r="7" spans="2:10" ht="18" customHeight="1">
      <c r="B7" s="14"/>
      <c r="C7" s="13"/>
      <c r="D7" s="13"/>
      <c r="E7" s="13"/>
      <c r="F7" s="13"/>
      <c r="G7" s="13"/>
      <c r="H7" s="13"/>
      <c r="I7" s="13"/>
    </row>
    <row r="8" spans="2:10" ht="14.25" customHeight="1">
      <c r="B8" s="5"/>
      <c r="C8" s="4" t="s">
        <v>4</v>
      </c>
      <c r="D8" s="5" t="s">
        <v>5</v>
      </c>
      <c r="E8" s="5" t="s">
        <v>5</v>
      </c>
      <c r="F8" s="5" t="s">
        <v>5</v>
      </c>
      <c r="G8" s="5" t="s">
        <v>5</v>
      </c>
      <c r="H8" s="5" t="s">
        <v>5</v>
      </c>
      <c r="I8" s="3"/>
    </row>
    <row r="9" spans="2:10" ht="13.7" customHeight="1">
      <c r="B9" s="5"/>
      <c r="C9" s="4"/>
      <c r="D9" s="5" t="s">
        <v>65</v>
      </c>
      <c r="E9" s="5" t="s">
        <v>66</v>
      </c>
      <c r="F9" s="5" t="s">
        <v>67</v>
      </c>
      <c r="G9" s="5" t="s">
        <v>68</v>
      </c>
      <c r="H9" s="5" t="s">
        <v>6</v>
      </c>
      <c r="I9" s="3"/>
      <c r="J9" s="15"/>
    </row>
    <row r="10" spans="2:10" ht="13.7" customHeight="1">
      <c r="B10" s="5"/>
      <c r="C10" s="4"/>
      <c r="D10" s="5"/>
      <c r="E10" s="5"/>
      <c r="F10" s="5"/>
      <c r="G10" s="5"/>
      <c r="H10" s="5"/>
      <c r="I10" s="3"/>
    </row>
    <row r="11" spans="2:10" ht="13.7" customHeight="1">
      <c r="B11" s="5" t="s">
        <v>7</v>
      </c>
      <c r="C11" s="4" t="s">
        <v>8</v>
      </c>
      <c r="D11" s="6">
        <f>D12+D13</f>
        <v>13191200.597960968</v>
      </c>
      <c r="E11" s="6">
        <f t="shared" ref="E11:G11" si="0">E12+E13</f>
        <v>15788799.396941449</v>
      </c>
      <c r="F11" s="6">
        <f t="shared" si="0"/>
        <v>15788799.396941449</v>
      </c>
      <c r="G11" s="6">
        <f t="shared" si="0"/>
        <v>13191200.597960968</v>
      </c>
      <c r="H11" s="6">
        <v>57960000</v>
      </c>
      <c r="I11" s="8"/>
      <c r="J11" s="8"/>
    </row>
    <row r="12" spans="2:10" ht="13.7" customHeight="1">
      <c r="B12" s="5"/>
      <c r="C12" s="4" t="s">
        <v>9</v>
      </c>
      <c r="D12" s="7">
        <v>2999999.9979609679</v>
      </c>
      <c r="E12" s="7">
        <v>4499999.9969414519</v>
      </c>
      <c r="F12" s="7">
        <v>4499999.9969414519</v>
      </c>
      <c r="G12" s="7">
        <v>2999999.9979609679</v>
      </c>
      <c r="H12" s="7">
        <v>15000000</v>
      </c>
      <c r="I12" s="8"/>
    </row>
    <row r="13" spans="2:10" ht="13.7" customHeight="1">
      <c r="B13" s="5"/>
      <c r="C13" s="4" t="s">
        <v>10</v>
      </c>
      <c r="D13" s="7">
        <v>10191200.6</v>
      </c>
      <c r="E13" s="7">
        <v>11288799.399999999</v>
      </c>
      <c r="F13" s="7">
        <v>11288799.399999999</v>
      </c>
      <c r="G13" s="7">
        <v>10191200.6</v>
      </c>
      <c r="H13" s="7">
        <v>42960000</v>
      </c>
      <c r="I13" s="8"/>
      <c r="J13" s="8"/>
    </row>
    <row r="14" spans="2:10" ht="13.7" customHeight="1">
      <c r="B14" s="5"/>
      <c r="C14" s="4" t="s">
        <v>11</v>
      </c>
      <c r="D14" s="7">
        <f>H14*22.8%</f>
        <v>2642976</v>
      </c>
      <c r="E14" s="7">
        <f>H14*27.2%</f>
        <v>3153024</v>
      </c>
      <c r="F14" s="7">
        <f>H14*27.2%</f>
        <v>3153024</v>
      </c>
      <c r="G14" s="7">
        <f>H14*22.8%</f>
        <v>2642976</v>
      </c>
      <c r="H14" s="6">
        <v>11592000</v>
      </c>
      <c r="I14" s="8"/>
      <c r="J14" s="8"/>
    </row>
    <row r="15" spans="2:10" ht="13.7" customHeight="1">
      <c r="B15" s="5"/>
      <c r="C15" s="4" t="s">
        <v>12</v>
      </c>
      <c r="D15" s="7">
        <f t="shared" ref="D15:D16" si="1">H15*22.8%</f>
        <v>351515.80800000002</v>
      </c>
      <c r="E15" s="7">
        <f t="shared" ref="E15:E16" si="2">H15*27.2%</f>
        <v>419352.19200000004</v>
      </c>
      <c r="F15" s="7">
        <f t="shared" ref="F15:F16" si="3">H15*27.2%</f>
        <v>419352.19200000004</v>
      </c>
      <c r="G15" s="7">
        <f t="shared" ref="G15:G16" si="4">H15*22.8%</f>
        <v>351515.80800000002</v>
      </c>
      <c r="H15" s="6">
        <v>1541736</v>
      </c>
      <c r="I15" s="8"/>
      <c r="J15" s="8"/>
    </row>
    <row r="16" spans="2:10" ht="13.7" customHeight="1">
      <c r="B16" s="5"/>
      <c r="C16" s="4" t="s">
        <v>13</v>
      </c>
      <c r="D16" s="7">
        <f t="shared" si="1"/>
        <v>15857856</v>
      </c>
      <c r="E16" s="7">
        <f t="shared" si="2"/>
        <v>18918144</v>
      </c>
      <c r="F16" s="7">
        <f t="shared" si="3"/>
        <v>18918144</v>
      </c>
      <c r="G16" s="7">
        <f t="shared" si="4"/>
        <v>15857856</v>
      </c>
      <c r="H16" s="6">
        <v>69552000</v>
      </c>
      <c r="I16" s="8"/>
      <c r="J16" s="8"/>
    </row>
    <row r="17" spans="2:11" ht="15" customHeight="1">
      <c r="B17" s="5"/>
      <c r="C17" s="4"/>
      <c r="D17" s="7"/>
      <c r="E17" s="7"/>
      <c r="F17" s="7"/>
      <c r="G17" s="7"/>
      <c r="H17" s="7"/>
      <c r="I17" s="3"/>
    </row>
    <row r="18" spans="2:11" ht="13.7" customHeight="1">
      <c r="B18" s="5" t="s">
        <v>14</v>
      </c>
      <c r="C18" s="4" t="s">
        <v>15</v>
      </c>
      <c r="D18" s="7">
        <f>D20+D21+D22+D23+D28</f>
        <v>2210232</v>
      </c>
      <c r="E18" s="7">
        <f t="shared" ref="E18:G18" si="5">E20+E21+E22+E23+E28</f>
        <v>2636768.0000000005</v>
      </c>
      <c r="F18" s="7">
        <f t="shared" si="5"/>
        <v>2636768.0000000005</v>
      </c>
      <c r="G18" s="7">
        <f t="shared" si="5"/>
        <v>2210232</v>
      </c>
      <c r="H18" s="6">
        <f>H20+H21+H23+H28</f>
        <v>9694000</v>
      </c>
      <c r="I18" s="3"/>
    </row>
    <row r="19" spans="2:11" ht="13.7" customHeight="1">
      <c r="B19" s="5"/>
      <c r="C19" s="4"/>
      <c r="D19" s="7"/>
      <c r="E19" s="7"/>
      <c r="F19" s="7"/>
      <c r="G19" s="7"/>
      <c r="H19" s="7"/>
      <c r="I19" s="3"/>
    </row>
    <row r="20" spans="2:11" ht="13.7" customHeight="1">
      <c r="B20" s="5">
        <v>1</v>
      </c>
      <c r="C20" s="4" t="s">
        <v>16</v>
      </c>
      <c r="D20" s="7">
        <f>H20*22.8%</f>
        <v>342000</v>
      </c>
      <c r="E20" s="7">
        <f>H20*27.2%</f>
        <v>408000.00000000006</v>
      </c>
      <c r="F20" s="7">
        <f>H20*27.2%</f>
        <v>408000.00000000006</v>
      </c>
      <c r="G20" s="7">
        <f>H20*22.8%</f>
        <v>342000</v>
      </c>
      <c r="H20" s="7">
        <v>1500000</v>
      </c>
      <c r="I20" s="8"/>
      <c r="J20" s="8"/>
      <c r="K20" s="8"/>
    </row>
    <row r="21" spans="2:11" ht="13.7" customHeight="1">
      <c r="B21" s="5">
        <v>2</v>
      </c>
      <c r="C21" s="4" t="s">
        <v>17</v>
      </c>
      <c r="D21" s="7">
        <f t="shared" ref="D21" si="6">H21*22.8%</f>
        <v>1469232</v>
      </c>
      <c r="E21" s="7">
        <f t="shared" ref="E21" si="7">H21*27.2%</f>
        <v>1752768.0000000002</v>
      </c>
      <c r="F21" s="7">
        <f t="shared" ref="F21" si="8">H21*27.2%</f>
        <v>1752768.0000000002</v>
      </c>
      <c r="G21" s="7">
        <f t="shared" ref="G21:G23" si="9">H21*22.8%</f>
        <v>1469232</v>
      </c>
      <c r="H21" s="7">
        <v>6444000</v>
      </c>
      <c r="I21" s="8"/>
      <c r="J21" s="8"/>
    </row>
    <row r="22" spans="2:11" ht="13.7" customHeight="1">
      <c r="B22" s="5">
        <v>3</v>
      </c>
      <c r="C22" s="4" t="s">
        <v>18</v>
      </c>
      <c r="D22" s="7"/>
      <c r="E22" s="7"/>
      <c r="F22" s="7"/>
      <c r="G22" s="7"/>
      <c r="H22" s="7" t="s">
        <v>19</v>
      </c>
      <c r="I22" s="8"/>
      <c r="J22" s="8"/>
      <c r="K22" s="8"/>
    </row>
    <row r="23" spans="2:11" ht="13.7" customHeight="1">
      <c r="B23" s="5">
        <v>4</v>
      </c>
      <c r="C23" s="4" t="s">
        <v>20</v>
      </c>
      <c r="D23" s="7">
        <f t="shared" ref="D23" si="10">H23*22.8%</f>
        <v>342000</v>
      </c>
      <c r="E23" s="7">
        <f t="shared" ref="E23" si="11">H23*27.2%</f>
        <v>408000.00000000006</v>
      </c>
      <c r="F23" s="7">
        <f t="shared" ref="F23" si="12">H23*27.2%</f>
        <v>408000.00000000006</v>
      </c>
      <c r="G23" s="7">
        <f t="shared" si="9"/>
        <v>342000</v>
      </c>
      <c r="H23" s="7">
        <v>1500000</v>
      </c>
      <c r="I23" s="8"/>
      <c r="J23" s="8"/>
    </row>
    <row r="24" spans="2:11" ht="13.7" customHeight="1">
      <c r="B24" s="5"/>
      <c r="C24" s="4" t="s">
        <v>21</v>
      </c>
      <c r="D24" s="7"/>
      <c r="E24" s="7"/>
      <c r="F24" s="7"/>
      <c r="G24" s="7"/>
      <c r="H24" s="7">
        <v>0</v>
      </c>
      <c r="I24" s="8"/>
      <c r="J24" s="8"/>
    </row>
    <row r="25" spans="2:11" ht="13.7" customHeight="1">
      <c r="B25" s="5"/>
      <c r="C25" s="4" t="s">
        <v>22</v>
      </c>
      <c r="D25" s="7"/>
      <c r="E25" s="7"/>
      <c r="F25" s="7"/>
      <c r="G25" s="7"/>
      <c r="H25" s="7">
        <v>0</v>
      </c>
      <c r="I25" s="8"/>
      <c r="J25" s="8"/>
    </row>
    <row r="26" spans="2:11" ht="13.7" customHeight="1">
      <c r="B26" s="5"/>
      <c r="C26" s="4" t="s">
        <v>23</v>
      </c>
      <c r="D26" s="7">
        <f t="shared" ref="D26" si="13">H26*22.8%</f>
        <v>342000</v>
      </c>
      <c r="E26" s="7">
        <f t="shared" ref="E26" si="14">H26*27.2%</f>
        <v>408000.00000000006</v>
      </c>
      <c r="F26" s="7">
        <f t="shared" ref="F26" si="15">H26*27.2%</f>
        <v>408000.00000000006</v>
      </c>
      <c r="G26" s="7">
        <f t="shared" ref="G26:G28" si="16">H26*22.8%</f>
        <v>342000</v>
      </c>
      <c r="H26" s="7">
        <v>1500000</v>
      </c>
      <c r="I26" s="8"/>
      <c r="J26" s="8"/>
    </row>
    <row r="27" spans="2:11" ht="13.7" customHeight="1">
      <c r="B27" s="5"/>
      <c r="C27" s="4" t="s">
        <v>24</v>
      </c>
      <c r="D27" s="7"/>
      <c r="E27" s="7"/>
      <c r="F27" s="7"/>
      <c r="G27" s="7"/>
      <c r="H27" s="7">
        <v>0</v>
      </c>
      <c r="I27" s="8"/>
      <c r="J27" s="8"/>
    </row>
    <row r="28" spans="2:11" ht="13.7" customHeight="1">
      <c r="B28" s="5">
        <v>5</v>
      </c>
      <c r="C28" s="4" t="s">
        <v>25</v>
      </c>
      <c r="D28" s="7">
        <f t="shared" ref="D28" si="17">H28*22.8%</f>
        <v>57000</v>
      </c>
      <c r="E28" s="7">
        <f t="shared" ref="E28" si="18">H28*27.2%</f>
        <v>68000</v>
      </c>
      <c r="F28" s="7">
        <f t="shared" ref="F28" si="19">H28*27.2%</f>
        <v>68000</v>
      </c>
      <c r="G28" s="7">
        <f t="shared" si="16"/>
        <v>57000</v>
      </c>
      <c r="H28" s="7">
        <v>250000</v>
      </c>
      <c r="I28" s="8"/>
      <c r="J28" s="8"/>
    </row>
    <row r="29" spans="2:11" ht="13.5" customHeight="1">
      <c r="B29" s="5"/>
      <c r="C29" s="4"/>
      <c r="D29" s="7"/>
      <c r="E29" s="7"/>
      <c r="F29" s="7"/>
      <c r="G29" s="7"/>
      <c r="H29" s="7"/>
      <c r="I29" s="8"/>
      <c r="J29" s="8"/>
    </row>
    <row r="30" spans="2:11" ht="13.7" customHeight="1">
      <c r="B30" s="5" t="s">
        <v>26</v>
      </c>
      <c r="C30" s="4" t="s">
        <v>27</v>
      </c>
      <c r="D30" s="7">
        <f>D18/D11*100</f>
        <v>16.75535129335875</v>
      </c>
      <c r="E30" s="7">
        <f t="shared" ref="E30:F30" si="20">E18/E11*100</f>
        <v>16.700243848248437</v>
      </c>
      <c r="F30" s="7">
        <f t="shared" si="20"/>
        <v>16.700243848248437</v>
      </c>
      <c r="G30" s="7">
        <f>G18/G11*100</f>
        <v>16.75535129335875</v>
      </c>
      <c r="H30" s="7">
        <v>13.706004140786748</v>
      </c>
      <c r="I30" s="8"/>
      <c r="J30" s="8"/>
    </row>
    <row r="31" spans="2:11" ht="13.7" customHeight="1">
      <c r="B31" s="5" t="s">
        <v>28</v>
      </c>
      <c r="C31" s="9" t="s">
        <v>29</v>
      </c>
      <c r="D31" s="7">
        <f>D20/(D12-D20)*100</f>
        <v>12.866817165626731</v>
      </c>
      <c r="E31" s="7">
        <f t="shared" ref="E31:F31" si="21">E20/(E12-E20)*100</f>
        <v>9.970674494256059</v>
      </c>
      <c r="F31" s="7">
        <f t="shared" si="21"/>
        <v>9.970674494256059</v>
      </c>
      <c r="G31" s="7">
        <f>G20/(G12-G20)*100</f>
        <v>12.866817165626731</v>
      </c>
      <c r="H31" s="7">
        <v>9</v>
      </c>
      <c r="I31" s="8"/>
      <c r="J31" s="8"/>
    </row>
    <row r="32" spans="2:11" ht="13.7" customHeight="1">
      <c r="B32" s="5" t="s">
        <v>30</v>
      </c>
      <c r="C32" s="9" t="s">
        <v>31</v>
      </c>
      <c r="D32" s="7">
        <f>D21/(D13-D21)*100</f>
        <v>16.845187908610448</v>
      </c>
      <c r="E32" s="7">
        <f t="shared" ref="E32:G32" si="22">E21/(E13-E21)*100</f>
        <v>18.380476389790417</v>
      </c>
      <c r="F32" s="7">
        <f t="shared" si="22"/>
        <v>18.380476389790417</v>
      </c>
      <c r="G32" s="7">
        <f t="shared" si="22"/>
        <v>16.845187908610448</v>
      </c>
      <c r="H32" s="7">
        <v>15</v>
      </c>
      <c r="I32" s="8"/>
      <c r="J32" s="8"/>
    </row>
    <row r="33" spans="2:25" s="10" customFormat="1" ht="13.7" customHeight="1">
      <c r="B33" s="5"/>
      <c r="C33" s="4" t="s">
        <v>32</v>
      </c>
      <c r="D33" s="7">
        <f>D35/D11*100</f>
        <v>14.62109218700024</v>
      </c>
      <c r="E33" s="7">
        <f t="shared" ref="E33:H33" si="23">E35/E11*100</f>
        <v>14.573004204776474</v>
      </c>
      <c r="F33" s="7">
        <f t="shared" si="23"/>
        <v>14.573004204776474</v>
      </c>
      <c r="G33" s="7">
        <f t="shared" si="23"/>
        <v>14.62109218700024</v>
      </c>
      <c r="H33" s="7">
        <f t="shared" si="23"/>
        <v>14.594893029675637</v>
      </c>
      <c r="I33" s="8"/>
      <c r="J33" s="8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2:25" s="10" customFormat="1" ht="14.25" customHeight="1">
      <c r="B34" s="5"/>
      <c r="C34" s="4"/>
      <c r="D34" s="7"/>
      <c r="E34" s="7"/>
      <c r="F34" s="7"/>
      <c r="G34" s="7"/>
      <c r="H34" s="7"/>
      <c r="I34" s="8"/>
      <c r="J34" s="8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2:25" s="10" customFormat="1" ht="13.7" customHeight="1">
      <c r="B35" s="5" t="s">
        <v>33</v>
      </c>
      <c r="C35" s="4" t="s">
        <v>34</v>
      </c>
      <c r="D35" s="6">
        <f>D37+D42+D46</f>
        <v>1928697.6</v>
      </c>
      <c r="E35" s="6">
        <f t="shared" ref="E35:G35" si="24">E37+E42+E46</f>
        <v>2300902.3999999999</v>
      </c>
      <c r="F35" s="6">
        <f t="shared" si="24"/>
        <v>2300902.3999999999</v>
      </c>
      <c r="G35" s="6">
        <f t="shared" si="24"/>
        <v>1928697.6</v>
      </c>
      <c r="H35" s="6">
        <v>8459200</v>
      </c>
      <c r="I35" s="8"/>
      <c r="J35" s="8"/>
      <c r="K35" s="8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2:25" s="10" customFormat="1" ht="13.7" customHeight="1">
      <c r="B36" s="5"/>
      <c r="C36" s="4" t="s">
        <v>35</v>
      </c>
      <c r="D36" s="7"/>
      <c r="E36" s="7"/>
      <c r="F36" s="7"/>
      <c r="G36" s="7"/>
      <c r="H36" s="7"/>
      <c r="I36" s="8"/>
      <c r="J36" s="8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2:25" s="10" customFormat="1" ht="13.7" customHeight="1">
      <c r="B37" s="5"/>
      <c r="C37" s="4" t="s">
        <v>36</v>
      </c>
      <c r="D37" s="6">
        <f>D38+D39+D40+D41</f>
        <v>93480</v>
      </c>
      <c r="E37" s="6">
        <f t="shared" ref="E37:G37" si="25">E38+E39+E40+E41</f>
        <v>111520</v>
      </c>
      <c r="F37" s="6">
        <f t="shared" si="25"/>
        <v>111520</v>
      </c>
      <c r="G37" s="6">
        <f t="shared" si="25"/>
        <v>93480</v>
      </c>
      <c r="H37" s="6">
        <v>410000</v>
      </c>
      <c r="I37" s="8"/>
      <c r="J37" s="8"/>
      <c r="K37" s="8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2:25" s="10" customFormat="1" ht="13.7" customHeight="1">
      <c r="B38" s="5">
        <v>1</v>
      </c>
      <c r="C38" s="4" t="s">
        <v>37</v>
      </c>
      <c r="D38" s="7">
        <f>H38*22.8%</f>
        <v>59280</v>
      </c>
      <c r="E38" s="7">
        <f>H38*27.2%</f>
        <v>70720</v>
      </c>
      <c r="F38" s="7">
        <f t="shared" ref="F38" si="26">H38*27.2%</f>
        <v>70720</v>
      </c>
      <c r="G38" s="7">
        <f t="shared" ref="G38:G44" si="27">H38*22.8%</f>
        <v>59280</v>
      </c>
      <c r="H38" s="7">
        <v>260000</v>
      </c>
      <c r="I38" s="8"/>
      <c r="J38" s="8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2:25" s="10" customFormat="1" ht="13.7" customHeight="1">
      <c r="B39" s="5"/>
      <c r="C39" s="4" t="s">
        <v>38</v>
      </c>
      <c r="D39" s="7">
        <f t="shared" ref="D39:D41" si="28">H39*22.8%</f>
        <v>20520</v>
      </c>
      <c r="E39" s="7">
        <f t="shared" ref="E39:E41" si="29">H39*27.2%</f>
        <v>24480</v>
      </c>
      <c r="F39" s="7">
        <f t="shared" ref="F39:F41" si="30">H39*27.2%</f>
        <v>24480</v>
      </c>
      <c r="G39" s="7">
        <f t="shared" si="27"/>
        <v>20520</v>
      </c>
      <c r="H39" s="7">
        <v>90000</v>
      </c>
      <c r="I39" s="8"/>
      <c r="J39" s="8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2:25" s="10" customFormat="1" ht="13.7" customHeight="1">
      <c r="B40" s="5"/>
      <c r="C40" s="4" t="s">
        <v>39</v>
      </c>
      <c r="D40" s="7">
        <f t="shared" si="28"/>
        <v>9120</v>
      </c>
      <c r="E40" s="7">
        <f t="shared" si="29"/>
        <v>10880</v>
      </c>
      <c r="F40" s="7">
        <f t="shared" si="30"/>
        <v>10880</v>
      </c>
      <c r="G40" s="7">
        <f t="shared" si="27"/>
        <v>9120</v>
      </c>
      <c r="H40" s="7">
        <v>40000</v>
      </c>
      <c r="I40" s="8"/>
      <c r="J40" s="8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2:25" s="10" customFormat="1" ht="13.7" customHeight="1">
      <c r="B41" s="5"/>
      <c r="C41" s="4" t="s">
        <v>40</v>
      </c>
      <c r="D41" s="7">
        <f t="shared" si="28"/>
        <v>4560</v>
      </c>
      <c r="E41" s="7">
        <f t="shared" si="29"/>
        <v>5440</v>
      </c>
      <c r="F41" s="7">
        <f t="shared" si="30"/>
        <v>5440</v>
      </c>
      <c r="G41" s="7">
        <f t="shared" si="27"/>
        <v>4560</v>
      </c>
      <c r="H41" s="7">
        <v>20000</v>
      </c>
      <c r="I41" s="8"/>
      <c r="J41" s="8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2:25" s="10" customFormat="1" ht="13.7" customHeight="1">
      <c r="B42" s="5"/>
      <c r="C42" s="4" t="s">
        <v>41</v>
      </c>
      <c r="D42" s="6">
        <f>D43+D44</f>
        <v>186960</v>
      </c>
      <c r="E42" s="6">
        <f t="shared" ref="E42:G42" si="31">E43+E44</f>
        <v>223040.00000000003</v>
      </c>
      <c r="F42" s="6">
        <f t="shared" si="31"/>
        <v>223040.00000000003</v>
      </c>
      <c r="G42" s="6">
        <f t="shared" si="31"/>
        <v>186960</v>
      </c>
      <c r="H42" s="6">
        <v>820000</v>
      </c>
      <c r="I42" s="8"/>
      <c r="J42" s="8"/>
      <c r="K42" s="8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2:25" s="10" customFormat="1" ht="13.7" customHeight="1">
      <c r="B43" s="5">
        <v>1</v>
      </c>
      <c r="C43" s="4" t="s">
        <v>42</v>
      </c>
      <c r="D43" s="7">
        <f t="shared" ref="D43:D44" si="32">H43*22.8%</f>
        <v>2280</v>
      </c>
      <c r="E43" s="7">
        <f t="shared" ref="E43" si="33">H43*27.2%</f>
        <v>2720</v>
      </c>
      <c r="F43" s="7">
        <f t="shared" ref="F43" si="34">H43*27.2%</f>
        <v>2720</v>
      </c>
      <c r="G43" s="7">
        <f t="shared" si="27"/>
        <v>2280</v>
      </c>
      <c r="H43" s="7">
        <v>10000</v>
      </c>
      <c r="I43" s="8"/>
      <c r="J43" s="8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2:25" s="10" customFormat="1" ht="13.7" customHeight="1">
      <c r="B44" s="5">
        <v>2</v>
      </c>
      <c r="C44" s="4" t="s">
        <v>43</v>
      </c>
      <c r="D44" s="7">
        <f t="shared" si="32"/>
        <v>184680</v>
      </c>
      <c r="E44" s="7">
        <f t="shared" ref="E44" si="35">H44*27.2%</f>
        <v>220320.00000000003</v>
      </c>
      <c r="F44" s="7">
        <f t="shared" ref="F44" si="36">H44*27.2%</f>
        <v>220320.00000000003</v>
      </c>
      <c r="G44" s="7">
        <f t="shared" si="27"/>
        <v>184680</v>
      </c>
      <c r="H44" s="7">
        <v>810000</v>
      </c>
      <c r="I44" s="8"/>
      <c r="J44" s="8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2:25" s="10" customFormat="1" ht="4.5" customHeight="1">
      <c r="B45" s="5"/>
      <c r="C45" s="4"/>
      <c r="D45" s="7"/>
      <c r="E45" s="7"/>
      <c r="F45" s="7"/>
      <c r="G45" s="7"/>
      <c r="H45" s="7"/>
      <c r="I45" s="8"/>
      <c r="J45" s="8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2:25" s="10" customFormat="1" ht="13.7" customHeight="1">
      <c r="B46" s="5"/>
      <c r="C46" s="4" t="s">
        <v>44</v>
      </c>
      <c r="D46" s="6">
        <f>+SUM(D47:D60)</f>
        <v>1648257.6</v>
      </c>
      <c r="E46" s="6">
        <f t="shared" ref="E46:G46" si="37">+SUM(E47:E60)</f>
        <v>1966342.4</v>
      </c>
      <c r="F46" s="6">
        <f t="shared" si="37"/>
        <v>1966342.4</v>
      </c>
      <c r="G46" s="6">
        <f t="shared" si="37"/>
        <v>1648257.6</v>
      </c>
      <c r="H46" s="6">
        <v>7229200</v>
      </c>
      <c r="I46" s="8"/>
      <c r="J46" s="8"/>
      <c r="K46" s="8"/>
      <c r="L46" s="3"/>
      <c r="M46" s="8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2:25" s="10" customFormat="1" ht="13.7" customHeight="1">
      <c r="B47" s="5">
        <v>1</v>
      </c>
      <c r="C47" s="4" t="s">
        <v>45</v>
      </c>
      <c r="D47" s="7">
        <f t="shared" ref="D47" si="38">H47*22.8%</f>
        <v>1039680</v>
      </c>
      <c r="E47" s="7">
        <f t="shared" ref="E47" si="39">H47*27.2%</f>
        <v>1240320</v>
      </c>
      <c r="F47" s="7">
        <f t="shared" ref="F47" si="40">H47*27.2%</f>
        <v>1240320</v>
      </c>
      <c r="G47" s="7">
        <f t="shared" ref="G47:G60" si="41">H47*22.8%</f>
        <v>1039680</v>
      </c>
      <c r="H47" s="7">
        <v>4560000</v>
      </c>
      <c r="I47" s="8"/>
      <c r="J47" s="8"/>
      <c r="K47" s="8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2:25" s="10" customFormat="1" ht="13.7" customHeight="1">
      <c r="B48" s="5">
        <v>2</v>
      </c>
      <c r="C48" s="4" t="s">
        <v>69</v>
      </c>
      <c r="D48" s="7">
        <f t="shared" ref="D48" si="42">H48*22.8%</f>
        <v>124761.60000000001</v>
      </c>
      <c r="E48" s="7">
        <f t="shared" ref="E48" si="43">H48*27.2%</f>
        <v>148838.40000000002</v>
      </c>
      <c r="F48" s="7">
        <f t="shared" ref="F48" si="44">H48*27.2%</f>
        <v>148838.40000000002</v>
      </c>
      <c r="G48" s="7">
        <f t="shared" si="41"/>
        <v>124761.60000000001</v>
      </c>
      <c r="H48" s="7">
        <v>547200</v>
      </c>
      <c r="I48" s="8"/>
      <c r="J48" s="8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2:25" s="10" customFormat="1" ht="13.7" customHeight="1">
      <c r="B49" s="5">
        <v>3</v>
      </c>
      <c r="C49" s="4" t="s">
        <v>46</v>
      </c>
      <c r="D49" s="7"/>
      <c r="E49" s="7"/>
      <c r="F49" s="7"/>
      <c r="G49" s="7"/>
      <c r="H49" s="7">
        <v>0</v>
      </c>
      <c r="I49" s="8"/>
      <c r="J49" s="8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2:25" s="10" customFormat="1" ht="13.7" customHeight="1">
      <c r="B50" s="5">
        <v>4</v>
      </c>
      <c r="C50" s="4" t="s">
        <v>47</v>
      </c>
      <c r="D50" s="7">
        <f t="shared" ref="D50" si="45">H50*22.8%</f>
        <v>20520</v>
      </c>
      <c r="E50" s="7">
        <f t="shared" ref="E50" si="46">H50*27.2%</f>
        <v>24480</v>
      </c>
      <c r="F50" s="7">
        <f t="shared" ref="F50" si="47">H50*27.2%</f>
        <v>24480</v>
      </c>
      <c r="G50" s="7">
        <f t="shared" si="41"/>
        <v>20520</v>
      </c>
      <c r="H50" s="7">
        <v>90000</v>
      </c>
      <c r="I50" s="8"/>
      <c r="J50" s="8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2:25" s="10" customFormat="1" ht="13.7" customHeight="1">
      <c r="B51" s="5">
        <v>5</v>
      </c>
      <c r="C51" s="4" t="s">
        <v>48</v>
      </c>
      <c r="D51" s="7">
        <f t="shared" ref="D51:D53" si="48">H51*22.8%</f>
        <v>3420</v>
      </c>
      <c r="E51" s="7">
        <f t="shared" ref="E51:E53" si="49">H51*27.2%</f>
        <v>4080.0000000000005</v>
      </c>
      <c r="F51" s="7">
        <f t="shared" ref="F51:F53" si="50">H51*27.2%</f>
        <v>4080.0000000000005</v>
      </c>
      <c r="G51" s="7">
        <f t="shared" si="41"/>
        <v>3420</v>
      </c>
      <c r="H51" s="7">
        <v>15000</v>
      </c>
      <c r="I51" s="8"/>
      <c r="J51" s="8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2:25" s="10" customFormat="1" ht="13.7" customHeight="1">
      <c r="B52" s="5">
        <v>6</v>
      </c>
      <c r="C52" s="4" t="s">
        <v>49</v>
      </c>
      <c r="D52" s="7">
        <f t="shared" si="48"/>
        <v>63840</v>
      </c>
      <c r="E52" s="7">
        <f t="shared" si="49"/>
        <v>76160</v>
      </c>
      <c r="F52" s="7">
        <f t="shared" si="50"/>
        <v>76160</v>
      </c>
      <c r="G52" s="7">
        <f t="shared" si="41"/>
        <v>63840</v>
      </c>
      <c r="H52" s="7">
        <v>280000</v>
      </c>
      <c r="I52" s="8"/>
      <c r="J52" s="8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2:25" ht="13.7" customHeight="1">
      <c r="B53" s="5">
        <v>7</v>
      </c>
      <c r="C53" s="4" t="s">
        <v>50</v>
      </c>
      <c r="D53" s="7">
        <f t="shared" si="48"/>
        <v>18240</v>
      </c>
      <c r="E53" s="7">
        <f t="shared" si="49"/>
        <v>21760</v>
      </c>
      <c r="F53" s="7">
        <f t="shared" si="50"/>
        <v>21760</v>
      </c>
      <c r="G53" s="7">
        <f t="shared" si="41"/>
        <v>18240</v>
      </c>
      <c r="H53" s="7">
        <v>80000</v>
      </c>
      <c r="I53" s="8"/>
      <c r="J53" s="8"/>
    </row>
    <row r="54" spans="2:25" ht="13.7" customHeight="1">
      <c r="B54" s="5">
        <v>8</v>
      </c>
      <c r="C54" s="4" t="s">
        <v>51</v>
      </c>
      <c r="D54" s="7"/>
      <c r="E54" s="7"/>
      <c r="F54" s="7"/>
      <c r="G54" s="7"/>
      <c r="H54" s="7">
        <v>0</v>
      </c>
      <c r="I54" s="8"/>
      <c r="J54" s="8"/>
    </row>
    <row r="55" spans="2:25" ht="13.7" customHeight="1">
      <c r="B55" s="5">
        <v>9</v>
      </c>
      <c r="C55" s="4" t="s">
        <v>52</v>
      </c>
      <c r="D55" s="7">
        <f t="shared" ref="D55:D60" si="51">H55*22.8%</f>
        <v>228000</v>
      </c>
      <c r="E55" s="7">
        <f t="shared" ref="E55:E60" si="52">H55*27.2%</f>
        <v>272000</v>
      </c>
      <c r="F55" s="7">
        <f t="shared" ref="F55:F60" si="53">H55*27.2%</f>
        <v>272000</v>
      </c>
      <c r="G55" s="7">
        <f t="shared" si="41"/>
        <v>228000</v>
      </c>
      <c r="H55" s="7">
        <v>1000000</v>
      </c>
      <c r="I55" s="8"/>
      <c r="J55" s="8"/>
    </row>
    <row r="56" spans="2:25" ht="13.7" customHeight="1">
      <c r="B56" s="5">
        <v>10</v>
      </c>
      <c r="C56" s="4" t="s">
        <v>53</v>
      </c>
      <c r="D56" s="7">
        <f t="shared" si="51"/>
        <v>29640</v>
      </c>
      <c r="E56" s="7">
        <f t="shared" si="52"/>
        <v>35360</v>
      </c>
      <c r="F56" s="7">
        <f t="shared" si="53"/>
        <v>35360</v>
      </c>
      <c r="G56" s="7">
        <f t="shared" si="41"/>
        <v>29640</v>
      </c>
      <c r="H56" s="7">
        <v>130000</v>
      </c>
      <c r="I56" s="8"/>
      <c r="J56" s="8"/>
    </row>
    <row r="57" spans="2:25" ht="13.7" customHeight="1">
      <c r="B57" s="5">
        <v>11</v>
      </c>
      <c r="C57" s="4" t="s">
        <v>54</v>
      </c>
      <c r="D57" s="7">
        <f t="shared" si="51"/>
        <v>34200</v>
      </c>
      <c r="E57" s="7">
        <f t="shared" si="52"/>
        <v>40800</v>
      </c>
      <c r="F57" s="7">
        <f t="shared" si="53"/>
        <v>40800</v>
      </c>
      <c r="G57" s="7">
        <f t="shared" si="41"/>
        <v>34200</v>
      </c>
      <c r="H57" s="7">
        <v>150000</v>
      </c>
      <c r="I57" s="8"/>
      <c r="J57" s="8"/>
    </row>
    <row r="58" spans="2:25" ht="13.7" customHeight="1">
      <c r="B58" s="5">
        <v>12</v>
      </c>
      <c r="C58" s="4" t="s">
        <v>55</v>
      </c>
      <c r="D58" s="7">
        <f t="shared" si="51"/>
        <v>18240</v>
      </c>
      <c r="E58" s="7">
        <f t="shared" si="52"/>
        <v>21760</v>
      </c>
      <c r="F58" s="7">
        <f t="shared" si="53"/>
        <v>21760</v>
      </c>
      <c r="G58" s="7">
        <f t="shared" si="41"/>
        <v>18240</v>
      </c>
      <c r="H58" s="7">
        <v>80000</v>
      </c>
      <c r="I58" s="8"/>
      <c r="J58" s="8"/>
    </row>
    <row r="59" spans="2:25" ht="13.7" customHeight="1">
      <c r="B59" s="5">
        <v>13</v>
      </c>
      <c r="C59" s="4" t="s">
        <v>56</v>
      </c>
      <c r="D59" s="7">
        <f t="shared" si="51"/>
        <v>13680</v>
      </c>
      <c r="E59" s="7">
        <f t="shared" si="52"/>
        <v>16320.000000000002</v>
      </c>
      <c r="F59" s="7">
        <f t="shared" si="53"/>
        <v>16320.000000000002</v>
      </c>
      <c r="G59" s="7">
        <f t="shared" si="41"/>
        <v>13680</v>
      </c>
      <c r="H59" s="7">
        <v>60000</v>
      </c>
      <c r="I59" s="8"/>
      <c r="J59" s="8"/>
    </row>
    <row r="60" spans="2:25" ht="13.7" customHeight="1">
      <c r="B60" s="5">
        <v>14</v>
      </c>
      <c r="C60" s="4" t="s">
        <v>57</v>
      </c>
      <c r="D60" s="7">
        <f t="shared" si="51"/>
        <v>54036</v>
      </c>
      <c r="E60" s="7">
        <f t="shared" si="52"/>
        <v>64464.000000000007</v>
      </c>
      <c r="F60" s="7">
        <f t="shared" si="53"/>
        <v>64464.000000000007</v>
      </c>
      <c r="G60" s="7">
        <f t="shared" si="41"/>
        <v>54036</v>
      </c>
      <c r="H60" s="7">
        <v>237000</v>
      </c>
      <c r="I60" s="8"/>
      <c r="J60" s="8"/>
    </row>
    <row r="61" spans="2:25" ht="8.25" customHeight="1">
      <c r="B61" s="5"/>
      <c r="C61" s="4"/>
      <c r="D61" s="6"/>
      <c r="E61" s="6"/>
      <c r="F61" s="6"/>
      <c r="G61" s="6"/>
      <c r="H61" s="6"/>
      <c r="I61" s="8"/>
      <c r="J61" s="8"/>
    </row>
    <row r="62" spans="2:25" ht="13.7" customHeight="1">
      <c r="B62" s="5" t="s">
        <v>58</v>
      </c>
      <c r="C62" s="4" t="s">
        <v>59</v>
      </c>
      <c r="D62" s="7">
        <f>D18-D35</f>
        <v>281534.39999999991</v>
      </c>
      <c r="E62" s="7">
        <f t="shared" ref="E62:G62" si="54">E18-E35</f>
        <v>335865.60000000056</v>
      </c>
      <c r="F62" s="7">
        <f t="shared" si="54"/>
        <v>335865.60000000056</v>
      </c>
      <c r="G62" s="7">
        <f t="shared" si="54"/>
        <v>281534.39999999991</v>
      </c>
      <c r="H62" s="7">
        <v>1234800</v>
      </c>
      <c r="I62" s="8"/>
      <c r="J62" s="8"/>
      <c r="K62" s="8"/>
    </row>
    <row r="63" spans="2:25" ht="13.7" customHeight="1">
      <c r="B63" s="5" t="s">
        <v>60</v>
      </c>
      <c r="C63" s="4" t="s">
        <v>61</v>
      </c>
      <c r="D63" s="7">
        <f>D62/D11*100</f>
        <v>2.1342591063585079</v>
      </c>
      <c r="E63" s="7">
        <f t="shared" ref="E63:H63" si="55">E62/E11*100</f>
        <v>2.1272396434719623</v>
      </c>
      <c r="F63" s="7">
        <f t="shared" si="55"/>
        <v>2.1272396434719623</v>
      </c>
      <c r="G63" s="7">
        <f t="shared" si="55"/>
        <v>2.1342591063585079</v>
      </c>
      <c r="H63" s="7">
        <f t="shared" si="55"/>
        <v>2.1304347826086958</v>
      </c>
      <c r="I63" s="8"/>
    </row>
    <row r="64" spans="2:25" ht="19.5" customHeight="1">
      <c r="B64" s="17"/>
      <c r="C64" s="1"/>
      <c r="D64" s="1"/>
      <c r="E64" s="1"/>
      <c r="F64" s="1"/>
      <c r="G64" s="1"/>
      <c r="H64" s="11"/>
      <c r="I64" s="3"/>
    </row>
    <row r="65" spans="2:9" ht="13.7" customHeight="1">
      <c r="B65" s="17"/>
      <c r="C65" s="1" t="s">
        <v>62</v>
      </c>
      <c r="D65" s="1"/>
      <c r="E65" s="1"/>
      <c r="F65" s="1"/>
      <c r="G65" s="1"/>
      <c r="H65" s="1"/>
      <c r="I65" s="11"/>
    </row>
    <row r="66" spans="2:9" ht="15.75" customHeight="1">
      <c r="B66" s="17"/>
      <c r="C66" s="1"/>
      <c r="D66" s="1"/>
      <c r="E66" s="1"/>
      <c r="F66" s="1"/>
      <c r="G66" s="1"/>
      <c r="H66" s="1"/>
      <c r="I66" s="11"/>
    </row>
    <row r="67" spans="2:9" ht="16.5" customHeight="1">
      <c r="B67" s="17"/>
      <c r="C67" s="1" t="s">
        <v>63</v>
      </c>
      <c r="D67" s="1"/>
      <c r="E67" s="1"/>
      <c r="F67" s="1"/>
      <c r="G67" s="1"/>
      <c r="H67" s="1"/>
      <c r="I67" s="11"/>
    </row>
    <row r="68" spans="2:9" ht="15.75" customHeight="1">
      <c r="B68" s="17"/>
      <c r="C68" s="1"/>
      <c r="D68" s="1"/>
      <c r="E68" s="1"/>
      <c r="F68" s="1"/>
      <c r="G68" s="1"/>
      <c r="H68" s="1"/>
      <c r="I68" s="11"/>
    </row>
    <row r="69" spans="2:9" ht="15.75" customHeight="1">
      <c r="B69" s="17"/>
      <c r="C69" s="1" t="s">
        <v>64</v>
      </c>
      <c r="D69" s="1"/>
      <c r="E69" s="1"/>
      <c r="F69" s="1"/>
      <c r="G69" s="1"/>
      <c r="H69" s="1"/>
      <c r="I69" s="11"/>
    </row>
    <row r="70" spans="2:9">
      <c r="E70" s="8"/>
    </row>
    <row r="71" spans="2:9">
      <c r="E71" s="8"/>
    </row>
  </sheetData>
  <mergeCells count="3">
    <mergeCell ref="B4:I4"/>
    <mergeCell ref="B5:I5"/>
    <mergeCell ref="B6:I6"/>
  </mergeCells>
  <pageMargins left="0" right="0" top="0" bottom="0" header="0.31496062992125984" footer="0.31496062992125984"/>
  <pageSetup paperSize="9" scale="95" orientation="portrait" blackAndWhite="1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Осн.фин.экон.показ. </vt:lpstr>
      <vt:lpstr>'Осн.фин.экон.показ. 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User</cp:lastModifiedBy>
  <cp:lastPrinted>2019-04-17T10:40:54Z</cp:lastPrinted>
  <dcterms:created xsi:type="dcterms:W3CDTF">2019-04-16T04:48:05Z</dcterms:created>
  <dcterms:modified xsi:type="dcterms:W3CDTF">2020-09-17T08:44:33Z</dcterms:modified>
</cp:coreProperties>
</file>